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15576" windowHeight="924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39" i="1" l="1"/>
  <c r="B29" i="1" l="1"/>
  <c r="B129" i="1" l="1"/>
  <c r="B132" i="1" s="1"/>
  <c r="B139" i="1" s="1"/>
  <c r="B50" i="1" l="1"/>
  <c r="B86" i="1" s="1"/>
  <c r="B67" i="1" l="1"/>
  <c r="B64" i="1"/>
  <c r="B65" i="1" s="1"/>
  <c r="B78" i="1"/>
  <c r="B101" i="1"/>
  <c r="B102" i="1" s="1"/>
  <c r="B84" i="1"/>
  <c r="B105" i="1" s="1"/>
  <c r="B52" i="1" l="1"/>
  <c r="B54" i="1" s="1"/>
  <c r="B68" i="1"/>
  <c r="B69" i="1" s="1"/>
  <c r="B77" i="1"/>
  <c r="B104" i="1" s="1"/>
  <c r="B106" i="1" s="1"/>
  <c r="B108" i="1" s="1"/>
  <c r="B110" i="1" s="1"/>
  <c r="B30" i="1"/>
  <c r="B7" i="1"/>
  <c r="B11" i="1" s="1"/>
  <c r="B18" i="1"/>
  <c r="B14" i="1"/>
  <c r="B85" i="1" l="1"/>
  <c r="B87" i="1" s="1"/>
  <c r="B90" i="1" s="1"/>
  <c r="B79" i="1"/>
  <c r="B20" i="1"/>
  <c r="B33" i="1"/>
  <c r="B34" i="1" s="1"/>
  <c r="B21" i="1"/>
  <c r="B22" i="1" l="1"/>
  <c r="B25" i="1" l="1"/>
  <c r="B32" i="1" s="1"/>
  <c r="B31" i="1"/>
  <c r="B26" i="1"/>
  <c r="B36" i="1" l="1"/>
  <c r="B37" i="1" s="1"/>
  <c r="B61" i="1" l="1"/>
  <c r="B76" i="1" s="1"/>
  <c r="B80" i="1" s="1"/>
  <c r="B83" i="1" l="1"/>
  <c r="B71" i="1"/>
  <c r="B89" i="1"/>
  <c r="B92" i="1" s="1"/>
  <c r="B96" i="1"/>
  <c r="B97" i="1" l="1"/>
  <c r="B98" i="1" s="1"/>
  <c r="B111" i="1" s="1"/>
  <c r="B118" i="1"/>
  <c r="B120" i="1" l="1"/>
  <c r="B138" i="1"/>
  <c r="B140" i="1" s="1"/>
</calcChain>
</file>

<file path=xl/sharedStrings.xml><?xml version="1.0" encoding="utf-8"?>
<sst xmlns="http://schemas.openxmlformats.org/spreadsheetml/2006/main" count="132" uniqueCount="121">
  <si>
    <t>FONDO RIEQUILIBRIO 2012</t>
  </si>
  <si>
    <t>TAGLIO SISMA DL 179/2012 (poi ristorato)</t>
  </si>
  <si>
    <t>QUOTA ALIMENTAZIONE FONDO SOLIDARIETA' 2013</t>
  </si>
  <si>
    <t xml:space="preserve"> = IMU BASE TOTALE NETTA 2013</t>
  </si>
  <si>
    <t>IMU BASE TOTALE LORDA 2013</t>
  </si>
  <si>
    <t xml:space="preserve"> = TOTALE RISORSE BASE 2013</t>
  </si>
  <si>
    <t>note</t>
  </si>
  <si>
    <t>si riduce rispetto al FSR 2012 in quanto è decurtata la maggiore IMU</t>
  </si>
  <si>
    <t>Stato trattiene 50% (no su abitazione princip. e fabbr. strum. agricoli)</t>
  </si>
  <si>
    <t>IMU BASE TOTALE LORDA 2012</t>
  </si>
  <si>
    <t xml:space="preserve"> = TOTALE RISORSE BASE 2012</t>
  </si>
  <si>
    <t>ANNO 2012</t>
  </si>
  <si>
    <t>ANNO 2013</t>
  </si>
  <si>
    <t>RISORSE BASE 2012</t>
  </si>
  <si>
    <t>IMU BASE TOTALE NETTA 2013</t>
  </si>
  <si>
    <t>TOTALE RISORSE BASE 2013</t>
  </si>
  <si>
    <t>RETTIFICA FSC ART. 2 C. 3 DPCM</t>
  </si>
  <si>
    <t>ANNO 2014</t>
  </si>
  <si>
    <t>RISORSE BASE 2013</t>
  </si>
  <si>
    <t>TAGLIO ART. 16 C. 6 DL 95/2012  (2.250 MLN)</t>
  </si>
  <si>
    <t>TAGLIO ART. 16 C. 6 DL 95/2012  (2.500 MLN) = 11,1% sul taglio 2013</t>
  </si>
  <si>
    <t>ACCANTONAMENTO 10% C. 380 quater L. 228/2012 Fabbisogni standard</t>
  </si>
  <si>
    <t>10% di FSC 2014 (x) è stimato nel 3,8% di risorse base 2013</t>
  </si>
  <si>
    <t>REDISTRIBUZIONE SECONDO FABBISOGNI STANDARD</t>
  </si>
  <si>
    <t xml:space="preserve"> si stima (prudenziale) restituzione del 5% (ovvero 50% di cui sopra)</t>
  </si>
  <si>
    <t>Tagli complessivi anno 2014</t>
  </si>
  <si>
    <t xml:space="preserve"> = TOTALE RISORSE BASE 2014</t>
  </si>
  <si>
    <t>IMU e TASI saranno stimati dal MEF sui dati catastali</t>
  </si>
  <si>
    <t>RISORSE BASE 2014</t>
  </si>
  <si>
    <t xml:space="preserve"> = FONDO DI SOLIDARIETA' primo calcolo 2013</t>
  </si>
  <si>
    <t xml:space="preserve"> = FONDO DI SOLIDARIETA' FINALE 2013</t>
  </si>
  <si>
    <t>STANDARDIZZAZIONE TASI - IMU BASE</t>
  </si>
  <si>
    <t>IMU abitazione principale BASE - perdita di gettito c. 707 L. 147/2013</t>
  </si>
  <si>
    <t xml:space="preserve">TASI abitazione principale BASE </t>
  </si>
  <si>
    <t>4 per mille con detrazioni</t>
  </si>
  <si>
    <t>1 per mille senza detrazioni</t>
  </si>
  <si>
    <t xml:space="preserve">TASI altri immobili BASE </t>
  </si>
  <si>
    <t>maggiore gettito / minore gettito TASI cfr  IMU abitaz. princ.</t>
  </si>
  <si>
    <t>decurtazione / integrazione FSC 2014 per standardizzazione TASI</t>
  </si>
  <si>
    <t>se TASI base è &gt; perdita IMU ab.princ. Base = decurtazione FSC 2014</t>
  </si>
  <si>
    <t>se TASI base è &lt; perdita IMU ab.princ. Base = integrazione FSC 2014</t>
  </si>
  <si>
    <t>se FSC 2014 è positivo va allocato in Entrata e Titolo I cat. 3</t>
  </si>
  <si>
    <t>se FSC 2014 è negativo va allocato recupero in Spesa Titolo I int. 08</t>
  </si>
  <si>
    <t>spesa Titolo I intervento 05 (contabilizzazione al lordo)</t>
  </si>
  <si>
    <t>delta risorse dallo Stato</t>
  </si>
  <si>
    <t xml:space="preserve"> = FONDO SOLIDARIETA' 2014 primo calcolo (*)</t>
  </si>
  <si>
    <t>(*) situazione a norma invariata</t>
  </si>
  <si>
    <t>(-) IMU BASE TOTALE LORDA 2014</t>
  </si>
  <si>
    <t xml:space="preserve"> a norma invariata sarebbe IMU comprendente abitazione princ.</t>
  </si>
  <si>
    <t>(*) situazione a norma variata (Legge 147/2013)</t>
  </si>
  <si>
    <t>(-) IMU BASE TOTALE LORDA 2014 netto abitazione principale</t>
  </si>
  <si>
    <t>perdita gettito IMU abitazione principale tra 2013 e 2014</t>
  </si>
  <si>
    <t>(+) TASI BASE TOTALE 2014</t>
  </si>
  <si>
    <t>DELTA TRA maggiore TASI e minore IMU</t>
  </si>
  <si>
    <t>ne discende che il FSC a norma invariata</t>
  </si>
  <si>
    <t>deve essere rettificato dal Delta tra &gt; TASI e &lt; IMU</t>
  </si>
  <si>
    <t>ovvero diventa FONDO SOLIDARIETA' 2014 FINALE</t>
  </si>
  <si>
    <t>(-) ALIMENTAZIONE FONDO SOLIDARIETA' 2014</t>
  </si>
  <si>
    <t>(=) IMU BASE TOTALE NETTO 2014</t>
  </si>
  <si>
    <t>il valore complessivo di alimentazione dei Comuni rimane 4.717 mln</t>
  </si>
  <si>
    <t>(=) IMU BASE NETTO</t>
  </si>
  <si>
    <t>TASI BASE TOTALE 2014</t>
  </si>
  <si>
    <t>(+) IMU BASE TOTALE LORDA 2014 (manca abitazione princ. e assimilati)</t>
  </si>
  <si>
    <t xml:space="preserve"> = FONDO SOLIDARIETA' 2014  (*)</t>
  </si>
  <si>
    <t>se non fosse stata introdotta la TASI</t>
  </si>
  <si>
    <t xml:space="preserve"> (*) vedasi nella pagina seguente situazione a norma invariata</t>
  </si>
  <si>
    <t>(esempio reale)</t>
  </si>
  <si>
    <t>CALCOLO FONDO DI SOLIDARIETA' 2014</t>
  </si>
  <si>
    <t>TOTALE TASI BASE</t>
  </si>
  <si>
    <t>aumenta rispetto a IMU 2012 in quanto Stato trattiene solo IMU "D"</t>
  </si>
  <si>
    <t>Ne discende che nel 2014, rispetto alla situazione che si sarebbe</t>
  </si>
  <si>
    <t>verificata a norma invariata, la L. 147/2013 comporta:</t>
  </si>
  <si>
    <t>Fondo di solidarietà passa dall'ammontare di:</t>
  </si>
  <si>
    <t>all'ammontare di:</t>
  </si>
  <si>
    <t>quindi delta =</t>
  </si>
  <si>
    <t>TASI passa dal gettito</t>
  </si>
  <si>
    <t>al gettito:</t>
  </si>
  <si>
    <t>IMU passa dal gettito</t>
  </si>
  <si>
    <t>delta TASI - IMU</t>
  </si>
  <si>
    <t>di conseguenza la maggiore / minore TASI rispetto alla minore IMU</t>
  </si>
  <si>
    <t>compensa la decurtazione / incremento FSC 2014</t>
  </si>
  <si>
    <t>Le celle con questo colore sono bloccate, contengono formule</t>
  </si>
  <si>
    <t xml:space="preserve">TAGLIO C. 730 E C. 203 L. 147/2013 = 1,5%  (prudenziale) sul FSC 2013  </t>
  </si>
  <si>
    <t>TAGLIO ART. 9 DL 16/2014 (118 MLN) = 1,9% (prudenziale) sul FSC 2013</t>
  </si>
  <si>
    <t>TASI su immobili cat. D</t>
  </si>
  <si>
    <t>RISORSE BASE 2014 se non applicazione accantonamento 10% fabb.std</t>
  </si>
  <si>
    <t>1 per mille con esenzioni art. 1 c. 3 DL 16/2014</t>
  </si>
  <si>
    <t xml:space="preserve">delta tra alimentazione FSC 2013 e FSC finale 2013 </t>
  </si>
  <si>
    <t>1 per mille con eventuali esenzioni art. 1 c. 3 DL 16/2014</t>
  </si>
  <si>
    <t>PROBLEMA PER COMUNI CON IMU MAX O QUASI MAX C. 677 L.147/2013</t>
  </si>
  <si>
    <t>Integrazione risorse ex art. 1 c. 1 lettera d) DL 16/2014</t>
  </si>
  <si>
    <t>Fondo solidarietà 2014 primo calcolo</t>
  </si>
  <si>
    <t>Totale FSC 2014 integrato</t>
  </si>
  <si>
    <t>importo da aggiungere quando sarà emanato DM ex DL 16/2014</t>
  </si>
  <si>
    <t>importo da aggiornare con uscita DM riparto 625 mln</t>
  </si>
  <si>
    <t>taglio complessivo aggiuntivo 2014 = 250 mln</t>
  </si>
  <si>
    <t>taglio 2014 = 90 mln (possibile fare anche 0,51% risorse base 2013)</t>
  </si>
  <si>
    <t>taglio 2014 = 118 mln (possibile fare anche 0,67% risorse base 2013)</t>
  </si>
  <si>
    <t>per i Comuni &lt; 5.000 aggiungere restituzione taglio 2012 DL 95/2012</t>
  </si>
  <si>
    <t xml:space="preserve"> </t>
  </si>
  <si>
    <t xml:space="preserve">Qualora l'ammontare previsto dal DL 16/2014 art. 1 c. 1 lett. d) fosse </t>
  </si>
  <si>
    <t>ripartito in modo proprozionale al gettito IMU base abitazione princip.</t>
  </si>
  <si>
    <t>si avrebbe:</t>
  </si>
  <si>
    <t>IMU abitazione princ. aliquota base perdita gettito - Comune</t>
  </si>
  <si>
    <t>IMU abitazione princ. aliquota base perdita gettito - TOTALE COMUNI</t>
  </si>
  <si>
    <t>quota da ripartire di cui art. 1 c. 1 lett. d) DL 16/2014</t>
  </si>
  <si>
    <t>Ipotesi di riparto</t>
  </si>
  <si>
    <t>Se così fosse tuttavia ne beneficerebbero tutti i Comuni a prescindere</t>
  </si>
  <si>
    <t>dal vincolo IMU + TASI di cui comma 677 art. 1 Legge 147/2013</t>
  </si>
  <si>
    <t>In tale caso le risorse complessive per l'ente diventerebbero:</t>
  </si>
  <si>
    <t>integrazione art. 1 comma 1 lett. d) DL 16/2014</t>
  </si>
  <si>
    <t>Totale</t>
  </si>
  <si>
    <t>Caricare i dati sulle sole celle bianche</t>
  </si>
  <si>
    <t xml:space="preserve">Un'ipotesi di riparto 625 mln </t>
  </si>
  <si>
    <t>IMU totale lorda compresa abitazione principale per A1 - A8 - A9</t>
  </si>
  <si>
    <t xml:space="preserve">confronto ipotizzando invarianza imponibile tra 2013 e 2014 </t>
  </si>
  <si>
    <t>stima IMU 2014 e TASI 2014 sarà fatta dal MEF su dati catastali</t>
  </si>
  <si>
    <t>in tale modo si avvertirebbero solo i tagli 2014</t>
  </si>
  <si>
    <t>confronto ipotizzando invarianza imponibile tra 2013 e 2014</t>
  </si>
  <si>
    <t>poi il Comune adeguerà previsione e la confronterà con stima MEF</t>
  </si>
  <si>
    <t>COMUNE di __castel franco veneto 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</si>
</sst>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* #,##0.00000_-;\-* #,##0.000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164" fontId="3" fillId="0" borderId="0" xfId="1" applyNumberFormat="1" applyFont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64" fontId="0" fillId="0" borderId="0" xfId="1" applyNumberFormat="1" applyFont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0" fillId="0" borderId="0" xfId="0" applyFont="1" applyProtection="1">
      <protection locked="0"/>
    </xf>
    <xf numFmtId="0" fontId="0" fillId="0" borderId="0" xfId="0" applyFon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0" xfId="0" applyFill="1" applyBorder="1" applyProtection="1"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2" fillId="0" borderId="1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164" fontId="2" fillId="3" borderId="1" xfId="1" applyNumberFormat="1" applyFont="1" applyFill="1" applyBorder="1" applyProtection="1"/>
    <xf numFmtId="164" fontId="0" fillId="3" borderId="0" xfId="1" applyNumberFormat="1" applyFont="1" applyFill="1" applyProtection="1"/>
    <xf numFmtId="164" fontId="2" fillId="3" borderId="0" xfId="1" applyNumberFormat="1" applyFont="1" applyFill="1" applyBorder="1" applyProtection="1"/>
    <xf numFmtId="165" fontId="0" fillId="0" borderId="0" xfId="1" applyNumberFormat="1" applyFont="1" applyProtection="1">
      <protection locked="0"/>
    </xf>
    <xf numFmtId="0" fontId="0" fillId="0" borderId="1" xfId="0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164" fontId="0" fillId="4" borderId="4" xfId="1" applyNumberFormat="1" applyFont="1" applyFill="1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0"/>
  <sheetViews>
    <sheetView tabSelected="1" workbookViewId="0"/>
  </sheetViews>
  <sheetFormatPr defaultColWidth="9.109375" defaultRowHeight="14.4" x14ac:dyDescent="0.3"/>
  <cols>
    <col min="1" max="1" width="62.6640625" style="4" customWidth="1"/>
    <col min="2" max="2" width="16.6640625" style="5" customWidth="1"/>
    <col min="3" max="3" width="61.6640625" style="7" customWidth="1"/>
    <col min="4" max="16384" width="9.109375" style="4"/>
  </cols>
  <sheetData>
    <row r="1" spans="1:3" ht="15" x14ac:dyDescent="0.25">
      <c r="A1" s="1" t="s">
        <v>120</v>
      </c>
      <c r="B1" s="2" t="s">
        <v>66</v>
      </c>
      <c r="C1" s="3" t="s">
        <v>6</v>
      </c>
    </row>
    <row r="2" spans="1:3" ht="15" x14ac:dyDescent="0.25">
      <c r="C2" s="30" t="s">
        <v>81</v>
      </c>
    </row>
    <row r="3" spans="1:3" ht="15" x14ac:dyDescent="0.25">
      <c r="C3" s="31" t="s">
        <v>112</v>
      </c>
    </row>
    <row r="4" spans="1:3" ht="15" x14ac:dyDescent="0.25">
      <c r="A4" s="6" t="s">
        <v>11</v>
      </c>
    </row>
    <row r="5" spans="1:3" ht="15" x14ac:dyDescent="0.25">
      <c r="A5" s="4" t="s">
        <v>9</v>
      </c>
      <c r="B5" s="5">
        <v>7019237</v>
      </c>
      <c r="C5" s="7" t="s">
        <v>8</v>
      </c>
    </row>
    <row r="6" spans="1:3" ht="15" x14ac:dyDescent="0.25">
      <c r="A6" s="4" t="s">
        <v>0</v>
      </c>
      <c r="B6" s="5">
        <v>5016418</v>
      </c>
    </row>
    <row r="7" spans="1:3" ht="15" x14ac:dyDescent="0.25">
      <c r="A7" s="8" t="s">
        <v>10</v>
      </c>
      <c r="B7" s="21">
        <f>+B6+B5</f>
        <v>12035655</v>
      </c>
    </row>
    <row r="10" spans="1:3" ht="15" x14ac:dyDescent="0.25">
      <c r="A10" s="6" t="s">
        <v>12</v>
      </c>
    </row>
    <row r="11" spans="1:3" ht="15" x14ac:dyDescent="0.25">
      <c r="A11" s="9" t="s">
        <v>13</v>
      </c>
      <c r="B11" s="22">
        <f>+B7</f>
        <v>12035655</v>
      </c>
      <c r="C11" s="29" t="s">
        <v>98</v>
      </c>
    </row>
    <row r="12" spans="1:3" ht="15" x14ac:dyDescent="0.25">
      <c r="A12" s="4" t="s">
        <v>19</v>
      </c>
      <c r="B12" s="5">
        <v>-1556610</v>
      </c>
    </row>
    <row r="13" spans="1:3" ht="15" x14ac:dyDescent="0.25">
      <c r="A13" s="4" t="s">
        <v>1</v>
      </c>
      <c r="B13" s="5">
        <v>-72272</v>
      </c>
    </row>
    <row r="14" spans="1:3" ht="15" x14ac:dyDescent="0.25">
      <c r="A14" s="8" t="s">
        <v>5</v>
      </c>
      <c r="B14" s="21">
        <f>+B5+B6+B12+B13</f>
        <v>10406773</v>
      </c>
    </row>
    <row r="16" spans="1:3" ht="15" x14ac:dyDescent="0.25">
      <c r="A16" s="4" t="s">
        <v>4</v>
      </c>
      <c r="B16" s="5">
        <v>9312535</v>
      </c>
      <c r="C16" s="7" t="s">
        <v>69</v>
      </c>
    </row>
    <row r="17" spans="1:3" ht="15" x14ac:dyDescent="0.25">
      <c r="A17" s="4" t="s">
        <v>2</v>
      </c>
      <c r="B17" s="5">
        <v>-2863191</v>
      </c>
      <c r="C17" s="7" t="s">
        <v>43</v>
      </c>
    </row>
    <row r="18" spans="1:3" ht="15" x14ac:dyDescent="0.25">
      <c r="A18" s="4" t="s">
        <v>3</v>
      </c>
      <c r="B18" s="22">
        <f>+B16+B17</f>
        <v>6449344</v>
      </c>
    </row>
    <row r="20" spans="1:3" ht="15" x14ac:dyDescent="0.25">
      <c r="A20" s="4" t="s">
        <v>15</v>
      </c>
      <c r="B20" s="22">
        <f>+B14</f>
        <v>10406773</v>
      </c>
    </row>
    <row r="21" spans="1:3" ht="15" x14ac:dyDescent="0.25">
      <c r="A21" s="4" t="s">
        <v>14</v>
      </c>
      <c r="B21" s="22">
        <f>+B18</f>
        <v>6449344</v>
      </c>
    </row>
    <row r="22" spans="1:3" ht="15" x14ac:dyDescent="0.25">
      <c r="A22" s="4" t="s">
        <v>29</v>
      </c>
      <c r="B22" s="22">
        <f>+B20-B21</f>
        <v>3957429</v>
      </c>
    </row>
    <row r="24" spans="1:3" x14ac:dyDescent="0.3">
      <c r="A24" s="4" t="s">
        <v>16</v>
      </c>
      <c r="B24" s="5">
        <v>-28877</v>
      </c>
      <c r="C24" s="7" t="s">
        <v>7</v>
      </c>
    </row>
    <row r="25" spans="1:3" ht="15" x14ac:dyDescent="0.25">
      <c r="A25" s="4" t="s">
        <v>30</v>
      </c>
      <c r="B25" s="23">
        <f>+B22+B24</f>
        <v>3928552</v>
      </c>
    </row>
    <row r="26" spans="1:3" ht="15" x14ac:dyDescent="0.25">
      <c r="A26" s="4" t="s">
        <v>44</v>
      </c>
      <c r="B26" s="22">
        <f>+B17+B25</f>
        <v>1065361</v>
      </c>
      <c r="C26" s="7" t="s">
        <v>87</v>
      </c>
    </row>
    <row r="28" spans="1:3" ht="15" x14ac:dyDescent="0.25">
      <c r="A28" s="6" t="s">
        <v>17</v>
      </c>
    </row>
    <row r="29" spans="1:3" x14ac:dyDescent="0.3">
      <c r="A29" s="4" t="s">
        <v>18</v>
      </c>
      <c r="B29" s="22">
        <f>+B14+B24</f>
        <v>10377896</v>
      </c>
    </row>
    <row r="30" spans="1:3" x14ac:dyDescent="0.3">
      <c r="A30" s="4" t="s">
        <v>20</v>
      </c>
      <c r="B30" s="22">
        <f>+B12*11.1/100</f>
        <v>-172783.71</v>
      </c>
      <c r="C30" s="7" t="s">
        <v>95</v>
      </c>
    </row>
    <row r="31" spans="1:3" x14ac:dyDescent="0.3">
      <c r="A31" s="4" t="s">
        <v>82</v>
      </c>
      <c r="B31" s="22">
        <f>-B25*1.5/100</f>
        <v>-58928.28</v>
      </c>
      <c r="C31" s="7" t="s">
        <v>96</v>
      </c>
    </row>
    <row r="32" spans="1:3" x14ac:dyDescent="0.3">
      <c r="A32" s="4" t="s">
        <v>83</v>
      </c>
      <c r="B32" s="22">
        <f>-B25*1.9/100</f>
        <v>-74642.487999999998</v>
      </c>
      <c r="C32" s="7" t="s">
        <v>97</v>
      </c>
    </row>
    <row r="33" spans="1:3" x14ac:dyDescent="0.3">
      <c r="A33" s="10" t="s">
        <v>21</v>
      </c>
      <c r="B33" s="22">
        <f>-B14*3.8/100</f>
        <v>-395457.37400000001</v>
      </c>
      <c r="C33" s="7" t="s">
        <v>22</v>
      </c>
    </row>
    <row r="34" spans="1:3" x14ac:dyDescent="0.3">
      <c r="A34" s="11" t="s">
        <v>23</v>
      </c>
      <c r="B34" s="22">
        <f>-B33/2</f>
        <v>197728.68700000001</v>
      </c>
      <c r="C34" s="7" t="s">
        <v>24</v>
      </c>
    </row>
    <row r="36" spans="1:3" x14ac:dyDescent="0.3">
      <c r="A36" s="4" t="s">
        <v>25</v>
      </c>
      <c r="B36" s="22">
        <f>+B30+B31+B32+B33+B34</f>
        <v>-504083.16499999992</v>
      </c>
    </row>
    <row r="37" spans="1:3" x14ac:dyDescent="0.3">
      <c r="A37" s="8" t="s">
        <v>26</v>
      </c>
      <c r="B37" s="21">
        <f>+B29+B36</f>
        <v>9873812.8350000009</v>
      </c>
    </row>
    <row r="38" spans="1:3" x14ac:dyDescent="0.3">
      <c r="B38" s="24"/>
    </row>
    <row r="39" spans="1:3" x14ac:dyDescent="0.3">
      <c r="A39" s="4" t="s">
        <v>85</v>
      </c>
      <c r="B39" s="22">
        <f>+B37+B34</f>
        <v>10071541.522000002</v>
      </c>
    </row>
    <row r="41" spans="1:3" x14ac:dyDescent="0.3">
      <c r="A41" s="6" t="s">
        <v>17</v>
      </c>
    </row>
    <row r="42" spans="1:3" x14ac:dyDescent="0.3">
      <c r="A42" s="5"/>
    </row>
    <row r="44" spans="1:3" x14ac:dyDescent="0.3">
      <c r="A44" s="12" t="s">
        <v>31</v>
      </c>
    </row>
    <row r="45" spans="1:3" x14ac:dyDescent="0.3">
      <c r="A45" s="13" t="s">
        <v>32</v>
      </c>
      <c r="B45" s="5">
        <v>1957780</v>
      </c>
      <c r="C45" s="7" t="s">
        <v>34</v>
      </c>
    </row>
    <row r="46" spans="1:3" x14ac:dyDescent="0.3">
      <c r="A46" s="13"/>
    </row>
    <row r="47" spans="1:3" x14ac:dyDescent="0.3">
      <c r="A47" s="13" t="s">
        <v>33</v>
      </c>
      <c r="B47" s="5">
        <v>1154000</v>
      </c>
      <c r="C47" s="7" t="s">
        <v>35</v>
      </c>
    </row>
    <row r="48" spans="1:3" x14ac:dyDescent="0.3">
      <c r="A48" s="13" t="s">
        <v>36</v>
      </c>
      <c r="B48" s="5">
        <v>1297000</v>
      </c>
      <c r="C48" s="7" t="s">
        <v>86</v>
      </c>
    </row>
    <row r="49" spans="1:3" x14ac:dyDescent="0.3">
      <c r="A49" s="13" t="s">
        <v>84</v>
      </c>
      <c r="B49" s="5">
        <v>371184</v>
      </c>
      <c r="C49" s="7" t="s">
        <v>88</v>
      </c>
    </row>
    <row r="50" spans="1:3" x14ac:dyDescent="0.3">
      <c r="A50" s="13" t="s">
        <v>68</v>
      </c>
      <c r="B50" s="22">
        <f>+B48+B47+B49</f>
        <v>2822184</v>
      </c>
    </row>
    <row r="52" spans="1:3" x14ac:dyDescent="0.3">
      <c r="A52" s="4" t="s">
        <v>37</v>
      </c>
      <c r="B52" s="22">
        <f>+B50-B45</f>
        <v>864404</v>
      </c>
    </row>
    <row r="54" spans="1:3" x14ac:dyDescent="0.3">
      <c r="A54" s="4" t="s">
        <v>38</v>
      </c>
      <c r="B54" s="22">
        <f>-B52</f>
        <v>-864404</v>
      </c>
      <c r="C54" s="7" t="s">
        <v>39</v>
      </c>
    </row>
    <row r="55" spans="1:3" x14ac:dyDescent="0.3">
      <c r="C55" s="7" t="s">
        <v>40</v>
      </c>
    </row>
    <row r="58" spans="1:3" x14ac:dyDescent="0.3">
      <c r="A58" s="5"/>
    </row>
    <row r="59" spans="1:3" x14ac:dyDescent="0.3">
      <c r="A59" s="12" t="s">
        <v>67</v>
      </c>
    </row>
    <row r="60" spans="1:3" x14ac:dyDescent="0.3">
      <c r="A60" s="14"/>
    </row>
    <row r="61" spans="1:3" x14ac:dyDescent="0.3">
      <c r="A61" s="5" t="s">
        <v>28</v>
      </c>
      <c r="B61" s="22">
        <f>+B39</f>
        <v>10071541.522000002</v>
      </c>
    </row>
    <row r="62" spans="1:3" x14ac:dyDescent="0.3">
      <c r="A62" s="5"/>
    </row>
    <row r="63" spans="1:3" x14ac:dyDescent="0.3">
      <c r="A63" s="4" t="s">
        <v>62</v>
      </c>
      <c r="B63" s="5">
        <v>7354755</v>
      </c>
      <c r="C63" s="7" t="s">
        <v>114</v>
      </c>
    </row>
    <row r="64" spans="1:3" x14ac:dyDescent="0.3">
      <c r="A64" s="4" t="s">
        <v>57</v>
      </c>
      <c r="B64" s="22">
        <f>+B17</f>
        <v>-2863191</v>
      </c>
      <c r="C64" s="7" t="s">
        <v>59</v>
      </c>
    </row>
    <row r="65" spans="1:3" x14ac:dyDescent="0.3">
      <c r="A65" s="4" t="s">
        <v>60</v>
      </c>
      <c r="B65" s="22">
        <f>+B63+B64</f>
        <v>4491564</v>
      </c>
    </row>
    <row r="66" spans="1:3" x14ac:dyDescent="0.3">
      <c r="B66" s="4"/>
    </row>
    <row r="67" spans="1:3" x14ac:dyDescent="0.3">
      <c r="A67" s="15" t="s">
        <v>51</v>
      </c>
      <c r="B67" s="22">
        <f>+B16-B63</f>
        <v>1957780</v>
      </c>
      <c r="C67" s="7" t="s">
        <v>115</v>
      </c>
    </row>
    <row r="68" spans="1:3" x14ac:dyDescent="0.3">
      <c r="A68" s="4" t="s">
        <v>61</v>
      </c>
      <c r="B68" s="22">
        <f>+B50</f>
        <v>2822184</v>
      </c>
      <c r="C68" s="7" t="s">
        <v>27</v>
      </c>
    </row>
    <row r="69" spans="1:3" x14ac:dyDescent="0.3">
      <c r="A69" s="4" t="s">
        <v>53</v>
      </c>
      <c r="B69" s="22">
        <f>+B68-B67</f>
        <v>864404</v>
      </c>
      <c r="C69" s="26" t="s">
        <v>116</v>
      </c>
    </row>
    <row r="71" spans="1:3" x14ac:dyDescent="0.3">
      <c r="A71" s="16" t="s">
        <v>63</v>
      </c>
      <c r="B71" s="21">
        <f>+B61-B65-B68</f>
        <v>2757793.5220000017</v>
      </c>
      <c r="C71" s="7" t="s">
        <v>65</v>
      </c>
    </row>
    <row r="72" spans="1:3" x14ac:dyDescent="0.3">
      <c r="A72" s="17"/>
      <c r="B72" s="7"/>
      <c r="C72" s="7" t="s">
        <v>41</v>
      </c>
    </row>
    <row r="73" spans="1:3" x14ac:dyDescent="0.3">
      <c r="A73" s="17"/>
      <c r="B73" s="7"/>
      <c r="C73" s="7" t="s">
        <v>42</v>
      </c>
    </row>
    <row r="74" spans="1:3" x14ac:dyDescent="0.3">
      <c r="A74" s="17"/>
      <c r="B74" s="7"/>
    </row>
    <row r="75" spans="1:3" x14ac:dyDescent="0.3">
      <c r="A75" s="12" t="s">
        <v>46</v>
      </c>
      <c r="C75" s="7" t="s">
        <v>64</v>
      </c>
    </row>
    <row r="76" spans="1:3" x14ac:dyDescent="0.3">
      <c r="A76" s="5" t="s">
        <v>28</v>
      </c>
      <c r="B76" s="22">
        <f>+B61</f>
        <v>10071541.522000002</v>
      </c>
    </row>
    <row r="77" spans="1:3" x14ac:dyDescent="0.3">
      <c r="A77" s="4" t="s">
        <v>47</v>
      </c>
      <c r="B77" s="22">
        <f>+B16</f>
        <v>9312535</v>
      </c>
      <c r="C77" s="7" t="s">
        <v>48</v>
      </c>
    </row>
    <row r="78" spans="1:3" x14ac:dyDescent="0.3">
      <c r="A78" s="4" t="s">
        <v>57</v>
      </c>
      <c r="B78" s="22">
        <f>+B17</f>
        <v>-2863191</v>
      </c>
    </row>
    <row r="79" spans="1:3" x14ac:dyDescent="0.3">
      <c r="A79" s="4" t="s">
        <v>58</v>
      </c>
      <c r="B79" s="22">
        <f>+B77+B78</f>
        <v>6449344</v>
      </c>
    </row>
    <row r="80" spans="1:3" x14ac:dyDescent="0.3">
      <c r="A80" s="4" t="s">
        <v>45</v>
      </c>
      <c r="B80" s="22">
        <f>+B76-B79</f>
        <v>3622197.5220000017</v>
      </c>
      <c r="C80" s="7" t="s">
        <v>117</v>
      </c>
    </row>
    <row r="82" spans="1:3" x14ac:dyDescent="0.3">
      <c r="A82" s="12" t="s">
        <v>49</v>
      </c>
    </row>
    <row r="83" spans="1:3" x14ac:dyDescent="0.3">
      <c r="A83" s="5" t="s">
        <v>28</v>
      </c>
      <c r="B83" s="22">
        <f>+B76</f>
        <v>10071541.522000002</v>
      </c>
    </row>
    <row r="84" spans="1:3" x14ac:dyDescent="0.3">
      <c r="A84" s="4" t="s">
        <v>50</v>
      </c>
      <c r="B84" s="22">
        <f>+B63</f>
        <v>7354755</v>
      </c>
    </row>
    <row r="85" spans="1:3" x14ac:dyDescent="0.3">
      <c r="A85" s="15" t="s">
        <v>51</v>
      </c>
      <c r="B85" s="22">
        <f>+B77-B84</f>
        <v>1957780</v>
      </c>
      <c r="C85" s="7" t="s">
        <v>118</v>
      </c>
    </row>
    <row r="86" spans="1:3" x14ac:dyDescent="0.3">
      <c r="A86" s="4" t="s">
        <v>52</v>
      </c>
      <c r="B86" s="22">
        <f>+B50</f>
        <v>2822184</v>
      </c>
      <c r="C86" s="7" t="s">
        <v>119</v>
      </c>
    </row>
    <row r="87" spans="1:3" x14ac:dyDescent="0.3">
      <c r="A87" s="4" t="s">
        <v>53</v>
      </c>
      <c r="B87" s="22">
        <f>+B86-B85</f>
        <v>864404</v>
      </c>
    </row>
    <row r="89" spans="1:3" x14ac:dyDescent="0.3">
      <c r="A89" s="4" t="s">
        <v>54</v>
      </c>
      <c r="B89" s="22">
        <f>+B80</f>
        <v>3622197.5220000017</v>
      </c>
    </row>
    <row r="90" spans="1:3" x14ac:dyDescent="0.3">
      <c r="A90" s="4" t="s">
        <v>55</v>
      </c>
      <c r="B90" s="22">
        <f>-B87</f>
        <v>-864404</v>
      </c>
    </row>
    <row r="92" spans="1:3" x14ac:dyDescent="0.3">
      <c r="A92" s="18" t="s">
        <v>56</v>
      </c>
      <c r="B92" s="21">
        <f>+B89+B90</f>
        <v>2757793.5220000017</v>
      </c>
    </row>
    <row r="94" spans="1:3" x14ac:dyDescent="0.3">
      <c r="A94" s="19" t="s">
        <v>70</v>
      </c>
    </row>
    <row r="95" spans="1:3" x14ac:dyDescent="0.3">
      <c r="A95" s="20" t="s">
        <v>71</v>
      </c>
    </row>
    <row r="96" spans="1:3" x14ac:dyDescent="0.3">
      <c r="A96" s="4" t="s">
        <v>72</v>
      </c>
      <c r="B96" s="22">
        <f>+B80</f>
        <v>3622197.5220000017</v>
      </c>
    </row>
    <row r="97" spans="1:2" x14ac:dyDescent="0.3">
      <c r="A97" s="4" t="s">
        <v>73</v>
      </c>
      <c r="B97" s="22">
        <f>+B92</f>
        <v>2757793.5220000017</v>
      </c>
    </row>
    <row r="98" spans="1:2" x14ac:dyDescent="0.3">
      <c r="A98" s="4" t="s">
        <v>74</v>
      </c>
      <c r="B98" s="22">
        <f>+B97-B96</f>
        <v>-864404</v>
      </c>
    </row>
    <row r="100" spans="1:2" x14ac:dyDescent="0.3">
      <c r="A100" s="4" t="s">
        <v>75</v>
      </c>
      <c r="B100" s="22">
        <v>0</v>
      </c>
    </row>
    <row r="101" spans="1:2" x14ac:dyDescent="0.3">
      <c r="A101" s="4" t="s">
        <v>76</v>
      </c>
      <c r="B101" s="22">
        <f>+B86</f>
        <v>2822184</v>
      </c>
    </row>
    <row r="102" spans="1:2" x14ac:dyDescent="0.3">
      <c r="A102" s="4" t="s">
        <v>74</v>
      </c>
      <c r="B102" s="22">
        <f>+B101-B100</f>
        <v>2822184</v>
      </c>
    </row>
    <row r="104" spans="1:2" x14ac:dyDescent="0.3">
      <c r="A104" s="4" t="s">
        <v>77</v>
      </c>
      <c r="B104" s="22">
        <f>+B77</f>
        <v>9312535</v>
      </c>
    </row>
    <row r="105" spans="1:2" x14ac:dyDescent="0.3">
      <c r="A105" s="4" t="s">
        <v>76</v>
      </c>
      <c r="B105" s="22">
        <f>+B84</f>
        <v>7354755</v>
      </c>
    </row>
    <row r="106" spans="1:2" x14ac:dyDescent="0.3">
      <c r="A106" s="4" t="s">
        <v>74</v>
      </c>
      <c r="B106" s="22">
        <f>+B105-B104</f>
        <v>-1957780</v>
      </c>
    </row>
    <row r="108" spans="1:2" x14ac:dyDescent="0.3">
      <c r="A108" s="4" t="s">
        <v>78</v>
      </c>
      <c r="B108" s="22">
        <f>+B106+B102</f>
        <v>864404</v>
      </c>
    </row>
    <row r="110" spans="1:2" x14ac:dyDescent="0.3">
      <c r="A110" s="4" t="s">
        <v>79</v>
      </c>
      <c r="B110" s="22">
        <f>+B108</f>
        <v>864404</v>
      </c>
    </row>
    <row r="111" spans="1:2" x14ac:dyDescent="0.3">
      <c r="A111" s="4" t="s">
        <v>80</v>
      </c>
      <c r="B111" s="22">
        <f>+B98</f>
        <v>-864404</v>
      </c>
    </row>
    <row r="114" spans="1:3" x14ac:dyDescent="0.3">
      <c r="A114" s="25" t="s">
        <v>89</v>
      </c>
    </row>
    <row r="115" spans="1:3" ht="15" thickBot="1" x14ac:dyDescent="0.35"/>
    <row r="116" spans="1:3" ht="15" thickBot="1" x14ac:dyDescent="0.35">
      <c r="A116" s="4" t="s">
        <v>90</v>
      </c>
      <c r="B116" s="27">
        <v>0</v>
      </c>
      <c r="C116" s="26" t="s">
        <v>93</v>
      </c>
    </row>
    <row r="118" spans="1:3" x14ac:dyDescent="0.3">
      <c r="A118" s="4" t="s">
        <v>91</v>
      </c>
      <c r="B118" s="22">
        <f>+B92</f>
        <v>2757793.5220000017</v>
      </c>
    </row>
    <row r="120" spans="1:3" x14ac:dyDescent="0.3">
      <c r="A120" s="4" t="s">
        <v>92</v>
      </c>
      <c r="B120" s="22">
        <f>+B118+B116</f>
        <v>2757793.5220000017</v>
      </c>
      <c r="C120" s="7" t="s">
        <v>94</v>
      </c>
    </row>
    <row r="123" spans="1:3" x14ac:dyDescent="0.3">
      <c r="A123" s="32" t="s">
        <v>113</v>
      </c>
    </row>
    <row r="124" spans="1:3" x14ac:dyDescent="0.3">
      <c r="A124" s="4" t="s">
        <v>99</v>
      </c>
      <c r="B124" s="5" t="s">
        <v>99</v>
      </c>
    </row>
    <row r="125" spans="1:3" x14ac:dyDescent="0.3">
      <c r="A125" s="4" t="s">
        <v>100</v>
      </c>
    </row>
    <row r="126" spans="1:3" x14ac:dyDescent="0.3">
      <c r="A126" s="4" t="s">
        <v>101</v>
      </c>
    </row>
    <row r="127" spans="1:3" x14ac:dyDescent="0.3">
      <c r="A127" s="4" t="s">
        <v>102</v>
      </c>
    </row>
    <row r="129" spans="1:2" x14ac:dyDescent="0.3">
      <c r="A129" s="4" t="s">
        <v>103</v>
      </c>
      <c r="B129" s="22">
        <f>+B45</f>
        <v>1957780</v>
      </c>
    </row>
    <row r="130" spans="1:2" x14ac:dyDescent="0.3">
      <c r="A130" s="4" t="s">
        <v>104</v>
      </c>
      <c r="B130" s="22">
        <v>3400000000</v>
      </c>
    </row>
    <row r="131" spans="1:2" x14ac:dyDescent="0.3">
      <c r="A131" s="4" t="s">
        <v>105</v>
      </c>
      <c r="B131" s="22">
        <v>625000000</v>
      </c>
    </row>
    <row r="132" spans="1:2" x14ac:dyDescent="0.3">
      <c r="A132" s="4" t="s">
        <v>106</v>
      </c>
      <c r="B132" s="22">
        <f>+B131* (B129/B130)</f>
        <v>359886.02941176476</v>
      </c>
    </row>
    <row r="134" spans="1:2" x14ac:dyDescent="0.3">
      <c r="A134" s="18" t="s">
        <v>107</v>
      </c>
    </row>
    <row r="135" spans="1:2" x14ac:dyDescent="0.3">
      <c r="A135" s="18" t="s">
        <v>108</v>
      </c>
    </row>
    <row r="137" spans="1:2" x14ac:dyDescent="0.3">
      <c r="A137" s="4" t="s">
        <v>109</v>
      </c>
    </row>
    <row r="138" spans="1:2" x14ac:dyDescent="0.3">
      <c r="A138" s="4" t="s">
        <v>91</v>
      </c>
      <c r="B138" s="22">
        <f>+B118</f>
        <v>2757793.5220000017</v>
      </c>
    </row>
    <row r="139" spans="1:2" x14ac:dyDescent="0.3">
      <c r="A139" s="4" t="s">
        <v>110</v>
      </c>
      <c r="B139" s="22">
        <f>+B132</f>
        <v>359886.02941176476</v>
      </c>
    </row>
    <row r="140" spans="1:2" x14ac:dyDescent="0.3">
      <c r="A140" s="28" t="s">
        <v>111</v>
      </c>
      <c r="B140" s="22">
        <f>+B139+B138</f>
        <v>3117679.5514117666</v>
      </c>
    </row>
  </sheetData>
  <sheetProtection password="DEF4" sheet="1" objects="1" scenarios="1"/>
  <pageMargins left="0.39370078740157483" right="0.11811023622047245" top="0.39370078740157483" bottom="0.39370078740157483" header="0.31496062992125984" footer="0.31496062992125984"/>
  <pageSetup paperSize="9" orientation="landscape" r:id="rId1"/>
  <headerFooter>
    <oddFooter>&amp;R&amp;"-,Corsivo grassetto"&amp;10maurizio delfino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sanremo02</dc:creator>
  <cp:lastModifiedBy>D Amora Giovanni</cp:lastModifiedBy>
  <cp:lastPrinted>2014-03-09T20:45:15Z</cp:lastPrinted>
  <dcterms:created xsi:type="dcterms:W3CDTF">2014-02-22T14:39:23Z</dcterms:created>
  <dcterms:modified xsi:type="dcterms:W3CDTF">2014-04-02T08:17:58Z</dcterms:modified>
</cp:coreProperties>
</file>